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Комплект монтажный" sheetId="4" state="hidden" r:id="rId2"/>
  </sheets>
  <calcPr calcId="145621" iterateDelta="1E-4"/>
</workbook>
</file>

<file path=xl/calcChain.xml><?xml version="1.0" encoding="utf-8"?>
<calcChain xmlns="http://schemas.openxmlformats.org/spreadsheetml/2006/main">
  <c r="N10" i="4" l="1"/>
  <c r="J34" i="4"/>
  <c r="N13" i="4" l="1"/>
  <c r="A11" i="1"/>
  <c r="O34" i="4" l="1"/>
  <c r="J13" i="4"/>
  <c r="G34" i="4"/>
  <c r="D34" i="4"/>
  <c r="A34" i="4"/>
  <c r="M25" i="4"/>
  <c r="J3" i="4"/>
  <c r="J25" i="4"/>
  <c r="D25" i="4"/>
  <c r="G25" i="4"/>
  <c r="A25" i="4"/>
  <c r="J12" i="4"/>
  <c r="J11" i="4"/>
  <c r="J10" i="4" s="1"/>
  <c r="G3" i="4"/>
  <c r="N3" i="4"/>
  <c r="N4" i="4"/>
  <c r="D6" i="4"/>
  <c r="D5" i="4"/>
  <c r="D4" i="4"/>
  <c r="A40" i="4" l="1"/>
  <c r="A16" i="1" s="1"/>
  <c r="A36" i="4"/>
  <c r="J36" i="4" l="1"/>
</calcChain>
</file>

<file path=xl/sharedStrings.xml><?xml version="1.0" encoding="utf-8"?>
<sst xmlns="http://schemas.openxmlformats.org/spreadsheetml/2006/main" count="123" uniqueCount="107">
  <si>
    <t>Опросный лист</t>
  </si>
  <si>
    <t>-</t>
  </si>
  <si>
    <t>Сообщение 1</t>
  </si>
  <si>
    <t>Сообщение 2</t>
  </si>
  <si>
    <t>Сообщение 3</t>
  </si>
  <si>
    <t>Сообщение 4</t>
  </si>
  <si>
    <t>Сообщение 5</t>
  </si>
  <si>
    <t>Сообщение 6</t>
  </si>
  <si>
    <t>Сообщение 7</t>
  </si>
  <si>
    <t>Сообщение 8</t>
  </si>
  <si>
    <t>Сообщение 9</t>
  </si>
  <si>
    <t>Сообщение 10</t>
  </si>
  <si>
    <t>Клапан распределительный взрывозащищенный КРВ-М</t>
  </si>
  <si>
    <r>
      <t xml:space="preserve">Н а з н а ч е н и е : </t>
    </r>
    <r>
      <rPr>
        <sz val="10"/>
        <color theme="1"/>
        <rFont val="Arial"/>
        <family val="2"/>
        <charset val="204"/>
      </rPr>
      <t xml:space="preserve"> Клапан распределительный взрывозащищенный КРВ-М предназначен для управления пневматическими приводами в автоматизированных системах управления технологическими процессами и распределения потока сжатого воздуха или газов в технологических схемах химических и нефтехимических производств</t>
    </r>
  </si>
  <si>
    <t>Шифр клапана распределительного взрывозащищенного КРВ-М</t>
  </si>
  <si>
    <t>Принцип действия клапана</t>
  </si>
  <si>
    <t>трехходовой</t>
  </si>
  <si>
    <t>пятиходовой</t>
  </si>
  <si>
    <t>Тип клапана</t>
  </si>
  <si>
    <t>золотниковый нормально закрытый</t>
  </si>
  <si>
    <t>КОД принцип действия клапана</t>
  </si>
  <si>
    <t>Шифр принцип действия клапана</t>
  </si>
  <si>
    <t>КОД тип клапана</t>
  </si>
  <si>
    <t>Шифр тип клапана</t>
  </si>
  <si>
    <t>Укажите принцип действия клапана</t>
  </si>
  <si>
    <t>Укажите тип клапана</t>
  </si>
  <si>
    <t>Характеристика клапана</t>
  </si>
  <si>
    <t>непрямого действия</t>
  </si>
  <si>
    <t>КОД характеристика клапана</t>
  </si>
  <si>
    <t>Шифр характеристика клапана</t>
  </si>
  <si>
    <t>Укажите характеристику клапана</t>
  </si>
  <si>
    <t>Исполнение по присоединению пневматических линий потребителя</t>
  </si>
  <si>
    <t>Исполнение по присоединению</t>
  </si>
  <si>
    <t>штуцерами</t>
  </si>
  <si>
    <t>КОД исполнения по присоединению</t>
  </si>
  <si>
    <t>Шифр исполнения по присоединению</t>
  </si>
  <si>
    <t>Укажите вид исполнения присоединения пневматических линий потребителя</t>
  </si>
  <si>
    <t>Максимальное рабочее давление</t>
  </si>
  <si>
    <t>Шифр максимального рабочего давления</t>
  </si>
  <si>
    <t>КОД исполнения по давлению</t>
  </si>
  <si>
    <t>0.8 МПа</t>
  </si>
  <si>
    <t>Укажите максимальное рабочее давление</t>
  </si>
  <si>
    <t>Тип напряжения питаня</t>
  </si>
  <si>
    <t>Подводимое напряжение питания</t>
  </si>
  <si>
    <t>Тип напряжения питания</t>
  </si>
  <si>
    <t>переменное</t>
  </si>
  <si>
    <t>постоянное</t>
  </si>
  <si>
    <t>КОД напряжения питания</t>
  </si>
  <si>
    <t>Шифр напряжения питания</t>
  </si>
  <si>
    <t>Напряжения питания</t>
  </si>
  <si>
    <t>КОД тип напряжения питания</t>
  </si>
  <si>
    <t>Укажите тип напряжения питания</t>
  </si>
  <si>
    <t>Шифр тип напряжения питания</t>
  </si>
  <si>
    <t>Укажите подводимое напряжение питания</t>
  </si>
  <si>
    <t>Способ монтажа кабеля</t>
  </si>
  <si>
    <t>в трубе</t>
  </si>
  <si>
    <t>бронированный</t>
  </si>
  <si>
    <t>в металлорукаве</t>
  </si>
  <si>
    <t>в металлорукаве с ПВХ оболочкой</t>
  </si>
  <si>
    <t>Исполнение кабельного ввода по способу монтажа</t>
  </si>
  <si>
    <t>КОД кабельного ввода</t>
  </si>
  <si>
    <t>Шифр кабельного ввода</t>
  </si>
  <si>
    <t>Укажите исполнение кабельного ввода по способу монтажа кабеля</t>
  </si>
  <si>
    <t>Дополнительно</t>
  </si>
  <si>
    <t>золотниковый бистабильный</t>
  </si>
  <si>
    <t>Обозначение ЦКЛГ</t>
  </si>
  <si>
    <t>ЦКЛГ.494611.000-00</t>
  </si>
  <si>
    <t>ЦКЛГ.494611.000-01</t>
  </si>
  <si>
    <t>ЦКЛГ.494611.000-02</t>
  </si>
  <si>
    <t>ЦКЛГ.494611.000-03</t>
  </si>
  <si>
    <t>ЦКЛГ.494611.000-11</t>
  </si>
  <si>
    <t>ЦКЛГ.494611.000-12</t>
  </si>
  <si>
    <t>ЦКЛГ.494611.000-13</t>
  </si>
  <si>
    <t>ЦКЛГ.494611.000-14</t>
  </si>
  <si>
    <t>ЦКЛГ.494611.000-04</t>
  </si>
  <si>
    <t>ЦКЛГ.494611.000-05</t>
  </si>
  <si>
    <t>ЦКЛГ.494611.000-06</t>
  </si>
  <si>
    <t>ЦКЛГ.494611.000-07</t>
  </si>
  <si>
    <t>ЦКЛГ.494611.000-08</t>
  </si>
  <si>
    <t>ЦКЛГ.494611.000-09</t>
  </si>
  <si>
    <t>ЦКЛГ.494611.000-10</t>
  </si>
  <si>
    <t>КРВ-М-3/2</t>
  </si>
  <si>
    <t>КРВ-М-3/2-N</t>
  </si>
  <si>
    <t>КРВ-М-3/2-НО</t>
  </si>
  <si>
    <t>КРВ-М-3/2-НО-N</t>
  </si>
  <si>
    <t>КРВ-М-3/2-D</t>
  </si>
  <si>
    <t>КРВ-М-3/2-D-N</t>
  </si>
  <si>
    <t>КРВ-М-3/2-B</t>
  </si>
  <si>
    <t>КРВ-М-3/2-B-N</t>
  </si>
  <si>
    <t>КРВ-М-5/2</t>
  </si>
  <si>
    <t>КРВ-М-5/2-N</t>
  </si>
  <si>
    <t>КРВ-М-5/2-B</t>
  </si>
  <si>
    <t>КРВ-М-5/2-B-N</t>
  </si>
  <si>
    <t>КРВ-М-3/2-T</t>
  </si>
  <si>
    <t>КРВ-М-3/2-T-N</t>
  </si>
  <si>
    <t>КРВ-М-3/2-T-ПД</t>
  </si>
  <si>
    <t>Можно заказать дополнительно</t>
  </si>
  <si>
    <t>к дополнительно</t>
  </si>
  <si>
    <t>Укажите конструкционные особенности изделия</t>
  </si>
  <si>
    <t>Примечание</t>
  </si>
  <si>
    <t>При заказе необходимо указать:</t>
  </si>
  <si>
    <t>тип и размер присоединительной резьбы к трубе для кабельного ввода КВВ-1-1 [пример: G1/2"]</t>
  </si>
  <si>
    <t>диаметр кабеля до и после разделки брони для кабельного ввода КВВ-2-1 [пример: 16/14]</t>
  </si>
  <si>
    <t>тип и условный проход металлорукова для кабельного ввода КВВ-3-1 [пример: РЗ-Ц 15]</t>
  </si>
  <si>
    <t>тип и условный проход металлорукова для кабельного ввода КВВ-5-1 (Необходимо учесть, что условный проход меньше на 4 мм относительно Ду металлорукова) [пример: РЗ-Ц 15]</t>
  </si>
  <si>
    <t>ЕСЛИ(A25=0;A46;ЕСЛИ(D25=0;D46;ЕСЛИ(G25=0;G46;ЕСЛИ(J25=0;J46;ЕСЛИ(M25=0;M46;ЕСЛИ(A34=0;P46;ЕСЛИ(D34=0;A52;ЕСЛИ(G34=0;D52;ЕСЛИ(И(J34=0;O34=1);G52;СЦЕПИТЬ("КРВ-М";A25;D25;G25;J25;M25;D34;A34;G34;J34;" ";J36;", ЦКЛГ.494611.000 ТУ"))))))))))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</si>
  <si>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для копирования шифра щелкните по нему правой кнопкой мыши и выберите в выплывающем меню пункт "копировать";                                                                                                          2 для последовательного составления шифра нескольких изделий требуется очистка ранее заполненных полей.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</si>
</sst>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Border="1"/>
    <xf numFmtId="0" fontId="2" fillId="3" borderId="0" xfId="0" applyFont="1" applyFill="1" applyAlignment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0" fillId="3" borderId="0" xfId="0" applyFill="1" applyProtection="1"/>
    <xf numFmtId="0" fontId="3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15" xfId="0" applyFont="1" applyFill="1" applyBorder="1" applyAlignment="1" applyProtection="1">
      <alignment horizontal="right" vertical="center" wrapText="1"/>
    </xf>
    <xf numFmtId="0" fontId="2" fillId="3" borderId="0" xfId="0" applyFont="1" applyFill="1" applyAlignment="1" applyProtection="1">
      <alignment vertical="center" wrapText="1"/>
    </xf>
    <xf numFmtId="0" fontId="11" fillId="0" borderId="0" xfId="0" applyFont="1" applyBorder="1" applyProtection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24" xfId="0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5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20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/>
    </xf>
    <xf numFmtId="0" fontId="10" fillId="3" borderId="7" xfId="0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horizontal="center" vertical="center" wrapText="1"/>
    </xf>
    <xf numFmtId="0" fontId="0" fillId="6" borderId="20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0" fillId="6" borderId="2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0" fontId="12" fillId="3" borderId="29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0" fillId="3" borderId="3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8" fillId="6" borderId="27" xfId="0" applyFont="1" applyFill="1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horizontal="center" vertical="center" wrapText="1"/>
    </xf>
    <xf numFmtId="0" fontId="8" fillId="6" borderId="28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8" fillId="6" borderId="33" xfId="0" applyFont="1" applyFill="1" applyBorder="1" applyAlignment="1" applyProtection="1">
      <alignment horizontal="center" vertical="center" wrapText="1"/>
    </xf>
    <xf numFmtId="0" fontId="8" fillId="6" borderId="34" xfId="0" applyFont="1" applyFill="1" applyBorder="1" applyAlignment="1" applyProtection="1">
      <alignment horizontal="center" vertical="center" wrapText="1"/>
    </xf>
    <xf numFmtId="0" fontId="8" fillId="6" borderId="35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8" fillId="6" borderId="36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8" fillId="6" borderId="24" xfId="0" applyFont="1" applyFill="1" applyBorder="1" applyAlignment="1" applyProtection="1">
      <alignment horizontal="center" vertical="center" wrapText="1"/>
    </xf>
    <xf numFmtId="0" fontId="8" fillId="6" borderId="25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horizontal="center"/>
    </xf>
    <xf numFmtId="0" fontId="0" fillId="3" borderId="30" xfId="0" applyFill="1" applyBorder="1" applyAlignment="1" applyProtection="1">
      <alignment horizontal="center"/>
    </xf>
    <xf numFmtId="0" fontId="0" fillId="3" borderId="31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1" xfId="0" applyBorder="1" applyAlignment="1">
      <alignment horizontal="left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0" fillId="6" borderId="18" xfId="0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0" fillId="6" borderId="19" xfId="0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0" xfId="0" applyFont="1" applyFill="1" applyBorder="1" applyAlignment="1" applyProtection="1">
      <alignment horizontal="center" vertical="center" wrapText="1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20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3" fillId="2" borderId="21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20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4" borderId="21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" dropStyle="combo" dx="16" fmlaLink="'Комплект монтажный'!$D$30" fmlaRange="'Комплект монтажный'!$D$10:$F$15" sel="6" val="0"/>
</file>

<file path=xl/ctrlProps/ctrlProp2.xml><?xml version="1.0" encoding="utf-8"?>
<formControlPr xmlns="http://schemas.microsoft.com/office/spreadsheetml/2009/9/main" objectType="Drop" dropLines="3" dropStyle="combo" dx="16" fmlaLink="'Комплект монтажный'!$A$30:$C$30" fmlaRange="'Комплект монтажный'!$A$10:$C$12" sel="3" val="0"/>
</file>

<file path=xl/ctrlProps/ctrlProp3.xml><?xml version="1.0" encoding="utf-8"?>
<formControlPr xmlns="http://schemas.microsoft.com/office/spreadsheetml/2009/9/main" objectType="Drop" dropLines="4" dropStyle="combo" dx="16" fmlaLink="'Комплект монтажный'!$M$21:$O$21" fmlaRange="'Комплект монтажный'!$N$2:$P$5" sel="4" val="0"/>
</file>

<file path=xl/ctrlProps/ctrlProp4.xml><?xml version="1.0" encoding="utf-8"?>
<formControlPr xmlns="http://schemas.microsoft.com/office/spreadsheetml/2009/9/main" objectType="Drop" dropLines="3" dropStyle="combo" dx="16" fmlaLink="'Комплект монтажный'!$A$21" fmlaRange="'Комплект монтажный'!$A$2:$C$4" sel="3" val="0"/>
</file>

<file path=xl/ctrlProps/ctrlProp5.xml><?xml version="1.0" encoding="utf-8"?>
<formControlPr xmlns="http://schemas.microsoft.com/office/spreadsheetml/2009/9/main" objectType="Drop" dropLines="6" dropStyle="combo" dx="16" fmlaLink="'Комплект монтажный'!$D$21:$F$21" fmlaRange="'Комплект монтажный'!$D$2:$F$7" sel="6" val="0"/>
</file>

<file path=xl/ctrlProps/ctrlProp6.xml><?xml version="1.0" encoding="utf-8"?>
<formControlPr xmlns="http://schemas.microsoft.com/office/spreadsheetml/2009/9/main" objectType="Drop" dropLines="3" dropStyle="combo" dx="16" fmlaLink="'Комплект монтажный'!$G$21" fmlaRange="'Комплект монтажный'!$G$2:$I$4" sel="3" val="0"/>
</file>

<file path=xl/ctrlProps/ctrlProp7.xml><?xml version="1.0" encoding="utf-8"?>
<formControlPr xmlns="http://schemas.microsoft.com/office/spreadsheetml/2009/9/main" objectType="Drop" dropLines="3" dropStyle="combo" dx="16" fmlaLink="'Комплект монтажный'!$J$21" fmlaRange="'Комплект монтажный'!$J$2:$M$4" sel="3" val="0"/>
</file>

<file path=xl/ctrlProps/ctrlProp8.xml><?xml version="1.0" encoding="utf-8"?>
<formControlPr xmlns="http://schemas.microsoft.com/office/spreadsheetml/2009/9/main" objectType="Drop" dropLines="5" dropStyle="combo" dx="16" fmlaLink="'Комплект монтажный'!$G$30" fmlaRange="'Комплект монтажный'!$G$10:$I$14" sel="5" val="0"/>
</file>

<file path=xl/ctrlProps/ctrlProp9.xml><?xml version="1.0" encoding="utf-8"?>
<formControlPr xmlns="http://schemas.microsoft.com/office/spreadsheetml/2009/9/main" objectType="Drop" dropLines="5" dropStyle="combo" dx="16" fmlaLink="'Комплект монтажный'!$J$30:$L$30" fmlaRange="'Комплект монтажный'!$J$10:$L$14" sel="5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19050</xdr:rowOff>
        </xdr:from>
        <xdr:to>
          <xdr:col>18</xdr:col>
          <xdr:colOff>114300</xdr:colOff>
          <xdr:row>7</xdr:row>
          <xdr:rowOff>219075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19050</xdr:rowOff>
        </xdr:from>
        <xdr:to>
          <xdr:col>15</xdr:col>
          <xdr:colOff>238125</xdr:colOff>
          <xdr:row>7</xdr:row>
          <xdr:rowOff>219075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19050</xdr:rowOff>
        </xdr:from>
        <xdr:to>
          <xdr:col>12</xdr:col>
          <xdr:colOff>371475</xdr:colOff>
          <xdr:row>7</xdr:row>
          <xdr:rowOff>219075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19050</xdr:rowOff>
        </xdr:from>
        <xdr:to>
          <xdr:col>0</xdr:col>
          <xdr:colOff>1000125</xdr:colOff>
          <xdr:row>7</xdr:row>
          <xdr:rowOff>209550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19050</xdr:rowOff>
        </xdr:from>
        <xdr:to>
          <xdr:col>3</xdr:col>
          <xdr:colOff>885825</xdr:colOff>
          <xdr:row>7</xdr:row>
          <xdr:rowOff>209550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19050</xdr:rowOff>
        </xdr:from>
        <xdr:to>
          <xdr:col>6</xdr:col>
          <xdr:colOff>228600</xdr:colOff>
          <xdr:row>7</xdr:row>
          <xdr:rowOff>209550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19050</xdr:rowOff>
        </xdr:from>
        <xdr:to>
          <xdr:col>9</xdr:col>
          <xdr:colOff>352425</xdr:colOff>
          <xdr:row>7</xdr:row>
          <xdr:rowOff>209550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7</xdr:row>
          <xdr:rowOff>19050</xdr:rowOff>
        </xdr:from>
        <xdr:to>
          <xdr:col>21</xdr:col>
          <xdr:colOff>962025</xdr:colOff>
          <xdr:row>7</xdr:row>
          <xdr:rowOff>219075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7</xdr:row>
          <xdr:rowOff>19050</xdr:rowOff>
        </xdr:from>
        <xdr:to>
          <xdr:col>24</xdr:col>
          <xdr:colOff>561975</xdr:colOff>
          <xdr:row>7</xdr:row>
          <xdr:rowOff>219075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H60"/>
  <sheetViews>
    <sheetView tabSelected="1" zoomScaleNormal="100" workbookViewId="0">
      <selection activeCell="AA22" sqref="AA22"/>
    </sheetView>
  </sheetViews>
  <sheetFormatPr defaultRowHeight="15" x14ac:dyDescent="0.25"/>
  <cols>
    <col min="1" max="1" width="15.42578125" customWidth="1"/>
    <col min="2" max="2" width="9.42578125" customWidth="1"/>
    <col min="3" max="3" width="7.28515625" customWidth="1"/>
    <col min="4" max="4" width="13.7109375" customWidth="1"/>
    <col min="5" max="5" width="7.5703125" customWidth="1"/>
    <col min="6" max="6" width="8.140625" customWidth="1"/>
    <col min="7" max="7" width="3.85546875" customWidth="1"/>
    <col min="8" max="8" width="8" customWidth="1"/>
    <col min="9" max="9" width="6.85546875" customWidth="1"/>
    <col min="10" max="10" width="5.85546875" customWidth="1"/>
    <col min="11" max="11" width="6.5703125" customWidth="1"/>
    <col min="12" max="12" width="5.85546875" customWidth="1"/>
    <col min="13" max="13" width="6.28515625" customWidth="1"/>
    <col min="14" max="14" width="6.5703125" customWidth="1"/>
    <col min="15" max="15" width="6.42578125" customWidth="1"/>
    <col min="16" max="16" width="4" customWidth="1"/>
    <col min="17" max="17" width="4.7109375" customWidth="1"/>
    <col min="18" max="18" width="5.85546875" customWidth="1"/>
    <col min="19" max="19" width="2.140625" customWidth="1"/>
    <col min="20" max="20" width="6.85546875" customWidth="1"/>
    <col min="21" max="21" width="5.42578125" customWidth="1"/>
    <col min="22" max="22" width="14.7109375" customWidth="1"/>
    <col min="25" max="25" width="8.85546875" customWidth="1"/>
  </cols>
  <sheetData>
    <row r="1" spans="1:34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17"/>
    </row>
    <row r="2" spans="1:34" ht="15" customHeight="1" x14ac:dyDescent="0.25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17"/>
    </row>
    <row r="3" spans="1:34" ht="18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17"/>
    </row>
    <row r="4" spans="1:34" ht="15" customHeight="1" x14ac:dyDescent="0.25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17"/>
    </row>
    <row r="5" spans="1:34" ht="15" customHeight="1" thickBot="1" x14ac:dyDescent="0.3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7"/>
    </row>
    <row r="6" spans="1:34" ht="44.25" customHeight="1" x14ac:dyDescent="0.25">
      <c r="A6" s="59" t="s">
        <v>15</v>
      </c>
      <c r="B6" s="50" t="s">
        <v>18</v>
      </c>
      <c r="C6" s="51"/>
      <c r="D6" s="52"/>
      <c r="E6" s="50" t="s">
        <v>26</v>
      </c>
      <c r="F6" s="51"/>
      <c r="G6" s="52"/>
      <c r="H6" s="38" t="s">
        <v>31</v>
      </c>
      <c r="I6" s="39"/>
      <c r="J6" s="40"/>
      <c r="K6" s="38" t="s">
        <v>37</v>
      </c>
      <c r="L6" s="39"/>
      <c r="M6" s="40"/>
      <c r="N6" s="38" t="s">
        <v>42</v>
      </c>
      <c r="O6" s="39"/>
      <c r="P6" s="40"/>
      <c r="Q6" s="38" t="s">
        <v>43</v>
      </c>
      <c r="R6" s="39"/>
      <c r="S6" s="40"/>
      <c r="T6" s="38" t="s">
        <v>59</v>
      </c>
      <c r="U6" s="39"/>
      <c r="V6" s="40"/>
      <c r="W6" s="38" t="s">
        <v>63</v>
      </c>
      <c r="X6" s="39"/>
      <c r="Y6" s="40"/>
      <c r="Z6" s="7"/>
      <c r="AA6" s="7"/>
      <c r="AB6" s="7"/>
      <c r="AC6" s="7"/>
      <c r="AD6" s="7"/>
      <c r="AE6" s="7"/>
      <c r="AF6" s="7"/>
      <c r="AG6" s="7"/>
      <c r="AH6" s="17"/>
    </row>
    <row r="7" spans="1:34" ht="21" customHeight="1" thickBot="1" x14ac:dyDescent="0.3">
      <c r="A7" s="60"/>
      <c r="B7" s="53"/>
      <c r="C7" s="54"/>
      <c r="D7" s="55"/>
      <c r="E7" s="53"/>
      <c r="F7" s="54"/>
      <c r="G7" s="55"/>
      <c r="H7" s="41"/>
      <c r="I7" s="42"/>
      <c r="J7" s="43"/>
      <c r="K7" s="41"/>
      <c r="L7" s="42"/>
      <c r="M7" s="43"/>
      <c r="N7" s="41"/>
      <c r="O7" s="42"/>
      <c r="P7" s="43"/>
      <c r="Q7" s="41"/>
      <c r="R7" s="42"/>
      <c r="S7" s="43"/>
      <c r="T7" s="41"/>
      <c r="U7" s="42"/>
      <c r="V7" s="43"/>
      <c r="W7" s="41"/>
      <c r="X7" s="42"/>
      <c r="Y7" s="43"/>
      <c r="Z7" s="7"/>
      <c r="AA7" s="7"/>
      <c r="AB7" s="7"/>
      <c r="AC7" s="7"/>
      <c r="AD7" s="7"/>
      <c r="AE7" s="7"/>
      <c r="AF7" s="7"/>
      <c r="AG7" s="7"/>
      <c r="AH7" s="17"/>
    </row>
    <row r="8" spans="1:34" ht="18.75" customHeight="1" thickBot="1" x14ac:dyDescent="0.3">
      <c r="A8" s="8"/>
      <c r="B8" s="67"/>
      <c r="C8" s="68"/>
      <c r="D8" s="69"/>
      <c r="E8" s="56"/>
      <c r="F8" s="57"/>
      <c r="G8" s="58"/>
      <c r="H8" s="67"/>
      <c r="I8" s="68"/>
      <c r="J8" s="69"/>
      <c r="K8" s="44"/>
      <c r="L8" s="45"/>
      <c r="M8" s="46"/>
      <c r="N8" s="44"/>
      <c r="O8" s="45"/>
      <c r="P8" s="46"/>
      <c r="Q8" s="47"/>
      <c r="R8" s="48"/>
      <c r="S8" s="49"/>
      <c r="T8" s="47"/>
      <c r="U8" s="48"/>
      <c r="V8" s="49"/>
      <c r="W8" s="47"/>
      <c r="X8" s="48"/>
      <c r="Y8" s="49"/>
      <c r="Z8" s="7"/>
      <c r="AA8" s="7"/>
      <c r="AB8" s="7"/>
      <c r="AC8" s="7"/>
      <c r="AD8" s="7"/>
      <c r="AE8" s="7"/>
      <c r="AF8" s="7"/>
      <c r="AG8" s="7"/>
      <c r="AH8" s="17"/>
    </row>
    <row r="9" spans="1:34" ht="18.75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7"/>
    </row>
    <row r="10" spans="1:34" ht="18.75" customHeight="1" thickBot="1" x14ac:dyDescent="0.3">
      <c r="A10" s="187" t="s">
        <v>100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9"/>
      <c r="X10" s="19"/>
      <c r="Y10" s="19"/>
      <c r="Z10" s="7"/>
      <c r="AA10" s="7"/>
      <c r="AB10" s="7"/>
      <c r="AC10" s="7"/>
      <c r="AD10" s="7"/>
      <c r="AE10" s="7"/>
      <c r="AF10" s="7"/>
      <c r="AG10" s="7"/>
      <c r="AH10" s="17"/>
    </row>
    <row r="11" spans="1:34" ht="29.25" customHeight="1" x14ac:dyDescent="0.25">
      <c r="A11" s="191" t="str">
        <f>'Комплект монтажный'!N10</f>
        <v/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3"/>
      <c r="Q11" s="61"/>
      <c r="R11" s="62"/>
      <c r="S11" s="62"/>
      <c r="T11" s="62"/>
      <c r="U11" s="62"/>
      <c r="V11" s="62"/>
      <c r="W11" s="62"/>
      <c r="X11" s="62"/>
      <c r="Y11" s="63"/>
      <c r="Z11" s="7"/>
      <c r="AA11" s="7"/>
      <c r="AB11" s="7"/>
      <c r="AC11" s="7"/>
      <c r="AD11" s="7"/>
      <c r="AE11" s="7"/>
      <c r="AF11" s="7"/>
      <c r="AG11" s="7"/>
      <c r="AH11" s="17"/>
    </row>
    <row r="12" spans="1:34" ht="18" customHeight="1" thickBot="1" x14ac:dyDescent="0.3">
      <c r="A12" s="194"/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6"/>
      <c r="Q12" s="64"/>
      <c r="R12" s="65"/>
      <c r="S12" s="65"/>
      <c r="T12" s="65"/>
      <c r="U12" s="65"/>
      <c r="V12" s="65"/>
      <c r="W12" s="65"/>
      <c r="X12" s="65"/>
      <c r="Y12" s="66"/>
      <c r="Z12" s="7"/>
      <c r="AA12" s="7"/>
      <c r="AB12" s="7"/>
      <c r="AC12" s="7"/>
      <c r="AD12" s="7"/>
      <c r="AE12" s="7"/>
      <c r="AF12" s="7"/>
      <c r="AG12" s="7"/>
      <c r="AH12" s="17"/>
    </row>
    <row r="13" spans="1:34" ht="16.5" customHeight="1" thickBo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5"/>
      <c r="L13" s="5"/>
      <c r="M13" s="5"/>
      <c r="N13" s="5"/>
      <c r="O13" s="5"/>
      <c r="P13" s="5"/>
      <c r="Q13" s="5"/>
      <c r="R13" s="5"/>
      <c r="S13" s="5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7"/>
    </row>
    <row r="14" spans="1:34" ht="16.5" customHeight="1" x14ac:dyDescent="0.25">
      <c r="A14" s="32" t="s">
        <v>14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4"/>
      <c r="Z14" s="7"/>
      <c r="AA14" s="7"/>
      <c r="AB14" s="7"/>
      <c r="AC14" s="7"/>
      <c r="AD14" s="7"/>
      <c r="AE14" s="7"/>
      <c r="AF14" s="7"/>
      <c r="AG14" s="7"/>
      <c r="AH14" s="17"/>
    </row>
    <row r="15" spans="1:34" ht="18" customHeight="1" thickBot="1" x14ac:dyDescent="0.3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7"/>
      <c r="Z15" s="7"/>
      <c r="AA15" s="7"/>
      <c r="AB15" s="7"/>
      <c r="AC15" s="7"/>
      <c r="AD15" s="7"/>
      <c r="AE15" s="7"/>
      <c r="AF15" s="7"/>
      <c r="AG15" s="7"/>
      <c r="AH15" s="17"/>
    </row>
    <row r="16" spans="1:34" ht="18" customHeight="1" x14ac:dyDescent="0.25">
      <c r="A16" s="23" t="str">
        <f>'Комплект монтажный'!A40</f>
        <v>Укажите принцип действия клапана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  <c r="Z16" s="7"/>
      <c r="AA16" s="7"/>
      <c r="AB16" s="7"/>
      <c r="AC16" s="7"/>
      <c r="AD16" s="7"/>
      <c r="AE16" s="7"/>
      <c r="AF16" s="7"/>
      <c r="AG16" s="7"/>
      <c r="AH16" s="17"/>
    </row>
    <row r="17" spans="1:34" ht="18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  <c r="Z17" s="7"/>
      <c r="AA17" s="7"/>
      <c r="AB17" s="7"/>
      <c r="AC17" s="7"/>
      <c r="AD17" s="7"/>
      <c r="AE17" s="7"/>
      <c r="AF17" s="7"/>
      <c r="AG17" s="7"/>
      <c r="AH17" s="17"/>
    </row>
    <row r="18" spans="1:34" ht="18" customHeight="1" thickBot="1" x14ac:dyDescent="0.3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1"/>
      <c r="Z18" s="7"/>
      <c r="AA18" s="7"/>
      <c r="AB18" s="7"/>
      <c r="AC18" s="7"/>
      <c r="AD18" s="7"/>
      <c r="AE18" s="7"/>
      <c r="AF18" s="7"/>
      <c r="AG18" s="7"/>
      <c r="AH18" s="17"/>
    </row>
    <row r="19" spans="1:34" ht="18" customHeight="1" x14ac:dyDescent="0.25">
      <c r="A19" s="199" t="s">
        <v>106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200"/>
      <c r="Z19" s="7"/>
      <c r="AA19" s="7"/>
      <c r="AB19" s="7"/>
      <c r="AC19" s="7"/>
      <c r="AD19" s="7"/>
      <c r="AE19" s="7"/>
      <c r="AF19" s="7"/>
      <c r="AG19" s="7"/>
      <c r="AH19" s="17"/>
    </row>
    <row r="20" spans="1:34" ht="18" customHeight="1" x14ac:dyDescent="0.25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3"/>
      <c r="Z20" s="7"/>
      <c r="AA20" s="7"/>
      <c r="AB20" s="7"/>
      <c r="AC20" s="7"/>
      <c r="AD20" s="7"/>
      <c r="AE20" s="7"/>
      <c r="AF20" s="7"/>
      <c r="AG20" s="7"/>
      <c r="AH20" s="17"/>
    </row>
    <row r="21" spans="1:34" ht="18" customHeight="1" thickBot="1" x14ac:dyDescent="0.3">
      <c r="A21" s="204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  <c r="Z21" s="7"/>
      <c r="AA21" s="7"/>
      <c r="AB21" s="7"/>
      <c r="AC21" s="7"/>
      <c r="AD21" s="7"/>
      <c r="AE21" s="7"/>
      <c r="AF21" s="7"/>
      <c r="AG21" s="7"/>
      <c r="AH21" s="17"/>
    </row>
    <row r="22" spans="1:34" ht="18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7"/>
    </row>
    <row r="23" spans="1:34" ht="18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7"/>
    </row>
    <row r="24" spans="1:34" ht="18" customHeight="1" x14ac:dyDescent="0.25">
      <c r="A24" s="7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7"/>
      <c r="AA24" s="7"/>
      <c r="AB24" s="7"/>
      <c r="AC24" s="7"/>
      <c r="AD24" s="7"/>
      <c r="AE24" s="7"/>
      <c r="AF24" s="7"/>
      <c r="AG24" s="7"/>
      <c r="AH24" s="17"/>
    </row>
    <row r="25" spans="1:34" ht="18" customHeight="1" x14ac:dyDescent="0.25">
      <c r="A25" s="7"/>
      <c r="B25" s="14"/>
      <c r="C25" s="14"/>
      <c r="D25" s="14"/>
      <c r="E25" s="14"/>
      <c r="F25" s="14"/>
      <c r="G25" s="14"/>
      <c r="H25" s="14"/>
      <c r="I25" s="14"/>
      <c r="J25" s="7"/>
      <c r="K25" s="7"/>
      <c r="L25" s="7"/>
      <c r="M25" s="7"/>
      <c r="N25" s="7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7"/>
      <c r="AA25" s="7"/>
      <c r="AB25" s="7"/>
      <c r="AC25" s="7"/>
      <c r="AD25" s="7"/>
      <c r="AE25" s="7"/>
      <c r="AF25" s="7"/>
      <c r="AG25" s="7"/>
      <c r="AH25" s="17"/>
    </row>
    <row r="26" spans="1:34" ht="18" customHeight="1" x14ac:dyDescent="0.25">
      <c r="A26" s="7"/>
      <c r="B26" s="14"/>
      <c r="C26" s="14"/>
      <c r="D26" s="14"/>
      <c r="E26" s="14"/>
      <c r="F26" s="14"/>
      <c r="G26" s="14"/>
      <c r="H26" s="14"/>
      <c r="I26" s="14"/>
      <c r="J26" s="7"/>
      <c r="K26" s="7"/>
      <c r="L26" s="7"/>
      <c r="M26" s="7"/>
      <c r="N26" s="7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7"/>
      <c r="AA26" s="7"/>
      <c r="AB26" s="7"/>
      <c r="AC26" s="7"/>
      <c r="AD26" s="7"/>
      <c r="AE26" s="7"/>
      <c r="AF26" s="7"/>
      <c r="AG26" s="7"/>
      <c r="AH26" s="17"/>
    </row>
    <row r="27" spans="1:34" ht="18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7"/>
      <c r="K27" s="7"/>
      <c r="L27" s="7"/>
      <c r="M27" s="7"/>
      <c r="N27" s="7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7"/>
      <c r="AF27" s="7"/>
      <c r="AG27" s="7"/>
      <c r="AH27" s="17"/>
    </row>
    <row r="28" spans="1:34" ht="18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7"/>
      <c r="AF28" s="7"/>
      <c r="AG28" s="7"/>
      <c r="AH28" s="17"/>
    </row>
    <row r="29" spans="1:34" ht="18" customHeigh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7"/>
      <c r="AF29" s="7"/>
      <c r="AG29" s="7"/>
      <c r="AH29" s="17"/>
    </row>
    <row r="30" spans="1:34" ht="18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7"/>
      <c r="AF30" s="7"/>
      <c r="AG30" s="7"/>
      <c r="AH30" s="17"/>
    </row>
    <row r="31" spans="1:34" ht="18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7"/>
      <c r="AF31" s="7"/>
      <c r="AG31" s="7"/>
      <c r="AH31" s="17"/>
    </row>
    <row r="32" spans="1:34" ht="18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7"/>
      <c r="AF32" s="7"/>
      <c r="AG32" s="7"/>
      <c r="AH32" s="17"/>
    </row>
    <row r="33" spans="1:34" ht="18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7"/>
      <c r="AF33" s="7"/>
      <c r="AG33" s="7"/>
      <c r="AH33" s="17"/>
    </row>
    <row r="34" spans="1:34" ht="18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7"/>
      <c r="AF34" s="7"/>
      <c r="AG34" s="7"/>
      <c r="AH34" s="17"/>
    </row>
    <row r="35" spans="1:34" ht="18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7"/>
      <c r="AF35" s="7"/>
      <c r="AG35" s="7"/>
      <c r="AH35" s="17"/>
    </row>
    <row r="36" spans="1:34" ht="18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"/>
      <c r="AE36" s="17"/>
      <c r="AF36" s="17"/>
      <c r="AG36" s="17"/>
      <c r="AH36" s="17"/>
    </row>
    <row r="37" spans="1:34" ht="1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2"/>
      <c r="AE37" s="17"/>
      <c r="AF37" s="17"/>
      <c r="AG37" s="17"/>
      <c r="AH37" s="17"/>
    </row>
    <row r="38" spans="1:34" ht="1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2"/>
      <c r="AE38" s="17"/>
      <c r="AF38" s="17"/>
      <c r="AG38" s="17"/>
      <c r="AH38" s="17"/>
    </row>
    <row r="39" spans="1:34" ht="1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2"/>
      <c r="AE39" s="17"/>
      <c r="AF39" s="17"/>
      <c r="AG39" s="17"/>
      <c r="AH39" s="17"/>
    </row>
    <row r="40" spans="1:34" ht="1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2"/>
      <c r="AE40" s="17"/>
      <c r="AF40" s="17"/>
      <c r="AG40" s="17"/>
      <c r="AH40" s="17"/>
    </row>
    <row r="41" spans="1:34" ht="1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2"/>
      <c r="AE41" s="17"/>
      <c r="AF41" s="17"/>
      <c r="AG41" s="17"/>
      <c r="AH41" s="17"/>
    </row>
    <row r="42" spans="1:34" ht="1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2"/>
      <c r="AE42" s="17"/>
      <c r="AF42" s="17"/>
      <c r="AG42" s="17"/>
      <c r="AH42" s="17"/>
    </row>
    <row r="43" spans="1:34" ht="1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2"/>
      <c r="AE43" s="17"/>
      <c r="AF43" s="17"/>
      <c r="AG43" s="17"/>
      <c r="AH43" s="17"/>
    </row>
    <row r="44" spans="1:34" ht="1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2"/>
      <c r="AE44" s="17"/>
      <c r="AF44" s="17"/>
      <c r="AG44" s="17"/>
      <c r="AH44" s="17"/>
    </row>
    <row r="45" spans="1:34" ht="1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2"/>
      <c r="AE45" s="17"/>
      <c r="AF45" s="17"/>
      <c r="AG45" s="17"/>
      <c r="AH45" s="17"/>
    </row>
    <row r="46" spans="1:34" ht="1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2"/>
      <c r="AE46" s="17"/>
      <c r="AF46" s="17"/>
      <c r="AG46" s="17"/>
      <c r="AH46" s="17"/>
    </row>
    <row r="47" spans="1:34" ht="1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2"/>
      <c r="AE47" s="17"/>
      <c r="AF47" s="17"/>
      <c r="AG47" s="17"/>
      <c r="AH47" s="17"/>
    </row>
    <row r="48" spans="1:34" ht="1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2"/>
      <c r="AE48" s="17"/>
      <c r="AF48" s="17"/>
      <c r="AG48" s="17"/>
      <c r="AH48" s="17"/>
    </row>
    <row r="49" spans="1:34" ht="1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2"/>
      <c r="AE49" s="17"/>
      <c r="AF49" s="17"/>
      <c r="AG49" s="17"/>
      <c r="AH49" s="17"/>
    </row>
    <row r="50" spans="1:34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2"/>
      <c r="AE50" s="17"/>
      <c r="AF50" s="17"/>
      <c r="AG50" s="17"/>
      <c r="AH50" s="17"/>
    </row>
    <row r="51" spans="1:34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2"/>
      <c r="AE51" s="17"/>
      <c r="AF51" s="17"/>
      <c r="AG51" s="17"/>
      <c r="AH51" s="17"/>
    </row>
    <row r="52" spans="1:34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2"/>
      <c r="AE52" s="17"/>
      <c r="AF52" s="17"/>
      <c r="AG52" s="17"/>
      <c r="AH52" s="17"/>
    </row>
    <row r="53" spans="1:34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2"/>
      <c r="AE53" s="17"/>
      <c r="AF53" s="17"/>
      <c r="AG53" s="17"/>
      <c r="AH53" s="17"/>
    </row>
    <row r="54" spans="1:34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2"/>
      <c r="AE54" s="17"/>
      <c r="AF54" s="17"/>
      <c r="AG54" s="17"/>
      <c r="AH54" s="17"/>
    </row>
    <row r="55" spans="1:34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2"/>
      <c r="AE55" s="17"/>
      <c r="AF55" s="17"/>
      <c r="AG55" s="17"/>
      <c r="AH55" s="17"/>
    </row>
    <row r="56" spans="1:34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2"/>
      <c r="AE56" s="17"/>
      <c r="AF56" s="17"/>
      <c r="AG56" s="17"/>
      <c r="AH56" s="17"/>
    </row>
    <row r="57" spans="1:34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2"/>
      <c r="AE57" s="17"/>
      <c r="AF57" s="17"/>
      <c r="AG57" s="17"/>
      <c r="AH57" s="17"/>
    </row>
    <row r="58" spans="1:34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2"/>
      <c r="AE58" s="17"/>
      <c r="AF58" s="17"/>
      <c r="AG58" s="17"/>
      <c r="AH58" s="17"/>
    </row>
    <row r="59" spans="1:34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2"/>
      <c r="AE59" s="17"/>
      <c r="AF59" s="17"/>
      <c r="AG59" s="17"/>
      <c r="AH59" s="17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7"/>
      <c r="AF60" s="17"/>
      <c r="AG60" s="17"/>
      <c r="AH60" s="17"/>
    </row>
  </sheetData>
  <sheetProtection password="CC57" sheet="1" objects="1" scenarios="1"/>
  <mergeCells count="28">
    <mergeCell ref="A11:P12"/>
    <mergeCell ref="A14:Y15"/>
    <mergeCell ref="A16:Y18"/>
    <mergeCell ref="A19:Y21"/>
    <mergeCell ref="W6:Y7"/>
    <mergeCell ref="W8:Y8"/>
    <mergeCell ref="T6:V7"/>
    <mergeCell ref="T8:V8"/>
    <mergeCell ref="B6:D7"/>
    <mergeCell ref="B8:D8"/>
    <mergeCell ref="H6:J7"/>
    <mergeCell ref="H8:J8"/>
    <mergeCell ref="A10:V10"/>
    <mergeCell ref="W10:Y10"/>
    <mergeCell ref="Q11:Y12"/>
    <mergeCell ref="A2:V3"/>
    <mergeCell ref="A4:V5"/>
    <mergeCell ref="A1:V1"/>
    <mergeCell ref="K6:M7"/>
    <mergeCell ref="N6:P7"/>
    <mergeCell ref="K8:M8"/>
    <mergeCell ref="N8:P8"/>
    <mergeCell ref="Q6:S7"/>
    <mergeCell ref="A9:P9"/>
    <mergeCell ref="Q8:S8"/>
    <mergeCell ref="E6:G7"/>
    <mergeCell ref="E8:G8"/>
    <mergeCell ref="A6:A7"/>
  </mergeCells>
  <dataValidations count="1">
    <dataValidation allowBlank="1" sqref="A16 K6 A13:A14 E6:G8 H8 A6 Q6 T8 N6 H6 T6 A1:A2 A4 A19 O22:S44 K22:N24 A22:I44 J22:J25 J28:N44 A8:A11 Q8:Q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8" r:id="rId4" name="Drop Down 80">
              <controlPr defaultSize="0" autoLine="0" autoPict="0">
                <anchor moveWithCells="1">
                  <from>
                    <xdr:col>16</xdr:col>
                    <xdr:colOff>19050</xdr:colOff>
                    <xdr:row>7</xdr:row>
                    <xdr:rowOff>19050</xdr:rowOff>
                  </from>
                  <to>
                    <xdr:col>18</xdr:col>
                    <xdr:colOff>114300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" name="Drop Down 141">
              <controlPr defaultSize="0" autoLine="0" autoPict="0">
                <anchor moveWithCells="1">
                  <from>
                    <xdr:col>13</xdr:col>
                    <xdr:colOff>19050</xdr:colOff>
                    <xdr:row>7</xdr:row>
                    <xdr:rowOff>19050</xdr:rowOff>
                  </from>
                  <to>
                    <xdr:col>15</xdr:col>
                    <xdr:colOff>238125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6" name="Drop Down 142">
              <controlPr defaultSize="0" autoLine="0" autoPict="0">
                <anchor moveWithCells="1">
                  <from>
                    <xdr:col>10</xdr:col>
                    <xdr:colOff>19050</xdr:colOff>
                    <xdr:row>7</xdr:row>
                    <xdr:rowOff>19050</xdr:rowOff>
                  </from>
                  <to>
                    <xdr:col>12</xdr:col>
                    <xdr:colOff>371475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" name="Drop Down 143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19050</xdr:rowOff>
                  </from>
                  <to>
                    <xdr:col>0</xdr:col>
                    <xdr:colOff>1000125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8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7</xdr:row>
                    <xdr:rowOff>19050</xdr:rowOff>
                  </from>
                  <to>
                    <xdr:col>3</xdr:col>
                    <xdr:colOff>885825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9" name="Drop Down 145">
              <controlPr defaultSize="0" autoLine="0" autoPict="0">
                <anchor moveWithCells="1">
                  <from>
                    <xdr:col>4</xdr:col>
                    <xdr:colOff>19050</xdr:colOff>
                    <xdr:row>7</xdr:row>
                    <xdr:rowOff>19050</xdr:rowOff>
                  </from>
                  <to>
                    <xdr:col>6</xdr:col>
                    <xdr:colOff>228600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0" name="Drop Down 146">
              <controlPr defaultSize="0" autoLine="0" autoPict="0">
                <anchor moveWithCells="1">
                  <from>
                    <xdr:col>7</xdr:col>
                    <xdr:colOff>19050</xdr:colOff>
                    <xdr:row>7</xdr:row>
                    <xdr:rowOff>19050</xdr:rowOff>
                  </from>
                  <to>
                    <xdr:col>9</xdr:col>
                    <xdr:colOff>352425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" name="Drop Down 147">
              <controlPr defaultSize="0" autoLine="0" autoPict="0">
                <anchor moveWithCells="1">
                  <from>
                    <xdr:col>19</xdr:col>
                    <xdr:colOff>19050</xdr:colOff>
                    <xdr:row>7</xdr:row>
                    <xdr:rowOff>19050</xdr:rowOff>
                  </from>
                  <to>
                    <xdr:col>21</xdr:col>
                    <xdr:colOff>962025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2" name="Drop Down 148">
              <controlPr defaultSize="0" autoLine="0" autoPict="0">
                <anchor moveWithCells="1">
                  <from>
                    <xdr:col>22</xdr:col>
                    <xdr:colOff>19050</xdr:colOff>
                    <xdr:row>7</xdr:row>
                    <xdr:rowOff>19050</xdr:rowOff>
                  </from>
                  <to>
                    <xdr:col>24</xdr:col>
                    <xdr:colOff>561975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79"/>
  <sheetViews>
    <sheetView topLeftCell="A10" workbookViewId="0">
      <selection activeCell="N13" sqref="N13:P14"/>
    </sheetView>
  </sheetViews>
  <sheetFormatPr defaultRowHeight="15" x14ac:dyDescent="0.25"/>
  <cols>
    <col min="6" max="6" width="13.42578125" customWidth="1"/>
    <col min="13" max="13" width="10.140625" customWidth="1"/>
    <col min="23" max="23" width="8.85546875" customWidth="1"/>
  </cols>
  <sheetData>
    <row r="1" spans="1:24" ht="30" customHeight="1" thickBot="1" x14ac:dyDescent="0.3">
      <c r="A1" s="105" t="s">
        <v>15</v>
      </c>
      <c r="B1" s="106"/>
      <c r="C1" s="114"/>
      <c r="D1" s="105" t="s">
        <v>18</v>
      </c>
      <c r="E1" s="106"/>
      <c r="F1" s="107"/>
      <c r="G1" s="118" t="s">
        <v>26</v>
      </c>
      <c r="H1" s="119"/>
      <c r="I1" s="120"/>
      <c r="J1" s="91" t="s">
        <v>32</v>
      </c>
      <c r="K1" s="92"/>
      <c r="L1" s="92"/>
      <c r="M1" s="93"/>
      <c r="N1" s="105" t="s">
        <v>37</v>
      </c>
      <c r="O1" s="106"/>
      <c r="P1" s="107"/>
      <c r="R1" s="152" t="s">
        <v>65</v>
      </c>
      <c r="S1" s="153"/>
      <c r="T1" s="153"/>
      <c r="U1" s="153"/>
      <c r="V1" s="153"/>
    </row>
    <row r="2" spans="1:24" ht="22.5" customHeight="1" thickBot="1" x14ac:dyDescent="0.3">
      <c r="A2" s="100" t="s">
        <v>16</v>
      </c>
      <c r="B2" s="101"/>
      <c r="C2" s="102"/>
      <c r="D2" s="108" t="s">
        <v>64</v>
      </c>
      <c r="E2" s="109"/>
      <c r="F2" s="110"/>
      <c r="G2" s="121" t="s">
        <v>27</v>
      </c>
      <c r="H2" s="101"/>
      <c r="I2" s="102"/>
      <c r="J2" s="94" t="s">
        <v>33</v>
      </c>
      <c r="K2" s="95"/>
      <c r="L2" s="95"/>
      <c r="M2" s="96"/>
      <c r="N2" s="126" t="s">
        <v>40</v>
      </c>
      <c r="O2" s="127"/>
      <c r="P2" s="128"/>
      <c r="R2" s="123" t="s">
        <v>66</v>
      </c>
      <c r="S2" s="124"/>
      <c r="T2" s="125"/>
      <c r="U2" s="147" t="s">
        <v>81</v>
      </c>
      <c r="V2" s="148"/>
      <c r="W2" s="12"/>
    </row>
    <row r="3" spans="1:24" ht="22.5" customHeight="1" thickBot="1" x14ac:dyDescent="0.3">
      <c r="A3" s="97" t="s">
        <v>17</v>
      </c>
      <c r="B3" s="98"/>
      <c r="C3" s="122"/>
      <c r="D3" s="111" t="s">
        <v>19</v>
      </c>
      <c r="E3" s="112"/>
      <c r="F3" s="113"/>
      <c r="G3" s="121" t="str">
        <f>IF(AND(A21=1,D21=4),"прямого действия","")</f>
        <v/>
      </c>
      <c r="H3" s="101"/>
      <c r="I3" s="102"/>
      <c r="J3" s="97" t="str">
        <f>IF(AND(A21=1,D21=4,G21=2),"","NAMUR")</f>
        <v>NAMUR</v>
      </c>
      <c r="K3" s="98"/>
      <c r="L3" s="98"/>
      <c r="M3" s="99"/>
      <c r="N3" s="129" t="str">
        <f>IF(G21=2,"","0.6 МПа")</f>
        <v>0.6 МПа</v>
      </c>
      <c r="O3" s="130"/>
      <c r="P3" s="131"/>
      <c r="R3" s="123" t="s">
        <v>67</v>
      </c>
      <c r="S3" s="124"/>
      <c r="T3" s="125"/>
      <c r="U3" s="147" t="s">
        <v>82</v>
      </c>
      <c r="V3" s="148"/>
      <c r="W3" s="12"/>
    </row>
    <row r="4" spans="1:24" ht="22.5" customHeight="1" thickBot="1" x14ac:dyDescent="0.3">
      <c r="A4" s="103" t="s">
        <v>1</v>
      </c>
      <c r="B4" s="89"/>
      <c r="C4" s="104"/>
      <c r="D4" s="85" t="str">
        <f>IF(A21=2,"","золотниковый нормально открытый")</f>
        <v>золотниковый нормально открытый</v>
      </c>
      <c r="E4" s="86"/>
      <c r="F4" s="87"/>
      <c r="G4" s="88" t="s">
        <v>1</v>
      </c>
      <c r="H4" s="89"/>
      <c r="I4" s="90"/>
      <c r="J4" s="115" t="s">
        <v>1</v>
      </c>
      <c r="K4" s="116"/>
      <c r="L4" s="116"/>
      <c r="M4" s="117"/>
      <c r="N4" s="129" t="str">
        <f>IF(G21=2,"0.16 МПа","")</f>
        <v/>
      </c>
      <c r="O4" s="130"/>
      <c r="P4" s="131"/>
      <c r="R4" s="123" t="s">
        <v>68</v>
      </c>
      <c r="S4" s="124"/>
      <c r="T4" s="125"/>
      <c r="U4" s="147" t="s">
        <v>83</v>
      </c>
      <c r="V4" s="148"/>
      <c r="W4" s="12"/>
    </row>
    <row r="5" spans="1:24" ht="22.5" customHeight="1" thickBot="1" x14ac:dyDescent="0.3">
      <c r="A5" s="6"/>
      <c r="B5" s="6"/>
      <c r="C5" s="6"/>
      <c r="D5" s="85" t="str">
        <f>IF(A21=2,"","тарельчатый")</f>
        <v>тарельчатый</v>
      </c>
      <c r="E5" s="86"/>
      <c r="F5" s="87"/>
      <c r="G5" s="6"/>
      <c r="H5" s="6"/>
      <c r="I5" s="6"/>
      <c r="J5" s="6"/>
      <c r="K5" s="6"/>
      <c r="L5" s="6"/>
      <c r="M5" s="6"/>
      <c r="N5" s="47" t="s">
        <v>1</v>
      </c>
      <c r="O5" s="48"/>
      <c r="P5" s="49"/>
      <c r="R5" s="123" t="s">
        <v>69</v>
      </c>
      <c r="S5" s="124"/>
      <c r="T5" s="125"/>
      <c r="U5" s="147" t="s">
        <v>84</v>
      </c>
      <c r="V5" s="148"/>
      <c r="W5" s="12"/>
    </row>
    <row r="6" spans="1:24" ht="22.5" customHeight="1" thickBot="1" x14ac:dyDescent="0.3">
      <c r="A6" s="6"/>
      <c r="B6" s="6"/>
      <c r="C6" s="6"/>
      <c r="D6" s="111" t="str">
        <f>IF(A21=2,"","с дублированным управлением")</f>
        <v>с дублированным управлением</v>
      </c>
      <c r="E6" s="112"/>
      <c r="F6" s="113"/>
      <c r="G6" s="6"/>
      <c r="H6" s="6"/>
      <c r="I6" s="6"/>
      <c r="J6" s="6"/>
      <c r="K6" s="6"/>
      <c r="L6" s="6"/>
      <c r="M6" s="6"/>
      <c r="N6" s="6"/>
      <c r="O6" s="6"/>
      <c r="P6" s="6"/>
      <c r="R6" s="123" t="s">
        <v>70</v>
      </c>
      <c r="S6" s="124"/>
      <c r="T6" s="125"/>
      <c r="U6" s="147" t="s">
        <v>85</v>
      </c>
      <c r="V6" s="148"/>
      <c r="W6" s="12"/>
    </row>
    <row r="7" spans="1:24" ht="22.5" customHeight="1" thickBot="1" x14ac:dyDescent="0.3">
      <c r="A7" s="6"/>
      <c r="B7" s="6"/>
      <c r="C7" s="6"/>
      <c r="D7" s="70" t="s">
        <v>1</v>
      </c>
      <c r="E7" s="71"/>
      <c r="F7" s="72"/>
      <c r="G7" s="6"/>
      <c r="H7" s="6"/>
      <c r="I7" s="6"/>
      <c r="J7" s="6"/>
      <c r="K7" s="6"/>
      <c r="L7" s="6"/>
      <c r="M7" s="6"/>
      <c r="N7" s="6"/>
      <c r="O7" s="6"/>
      <c r="P7" s="6"/>
      <c r="R7" s="123" t="s">
        <v>71</v>
      </c>
      <c r="S7" s="124"/>
      <c r="T7" s="125"/>
      <c r="U7" s="147" t="s">
        <v>86</v>
      </c>
      <c r="V7" s="148"/>
      <c r="W7" s="12"/>
    </row>
    <row r="8" spans="1:24" ht="22.5" customHeight="1" thickBot="1" x14ac:dyDescent="0.3">
      <c r="A8" s="6"/>
      <c r="B8" s="6"/>
      <c r="C8" s="6"/>
      <c r="J8" s="4"/>
      <c r="K8" s="4"/>
      <c r="L8" s="4"/>
      <c r="M8" s="4"/>
      <c r="N8" s="6"/>
      <c r="O8" s="6"/>
      <c r="P8" s="6"/>
      <c r="R8" s="123" t="s">
        <v>72</v>
      </c>
      <c r="S8" s="124"/>
      <c r="T8" s="125"/>
      <c r="U8" s="147" t="s">
        <v>87</v>
      </c>
      <c r="V8" s="148"/>
      <c r="W8" s="16"/>
    </row>
    <row r="9" spans="1:24" ht="31.5" customHeight="1" thickBot="1" x14ac:dyDescent="0.3">
      <c r="A9" s="118" t="s">
        <v>44</v>
      </c>
      <c r="B9" s="119"/>
      <c r="C9" s="120"/>
      <c r="D9" s="118" t="s">
        <v>49</v>
      </c>
      <c r="E9" s="119"/>
      <c r="F9" s="120"/>
      <c r="G9" s="118" t="s">
        <v>54</v>
      </c>
      <c r="H9" s="119"/>
      <c r="I9" s="120"/>
      <c r="J9" s="118" t="s">
        <v>63</v>
      </c>
      <c r="K9" s="119"/>
      <c r="L9" s="120"/>
      <c r="M9" s="4"/>
      <c r="N9" s="118" t="s">
        <v>99</v>
      </c>
      <c r="O9" s="119"/>
      <c r="P9" s="120"/>
      <c r="R9" s="123" t="s">
        <v>73</v>
      </c>
      <c r="S9" s="124"/>
      <c r="T9" s="125"/>
      <c r="U9" s="147" t="s">
        <v>88</v>
      </c>
      <c r="V9" s="148"/>
      <c r="W9" s="16"/>
      <c r="X9" s="4"/>
    </row>
    <row r="10" spans="1:24" ht="22.5" customHeight="1" thickBot="1" x14ac:dyDescent="0.3">
      <c r="A10" s="100" t="s">
        <v>45</v>
      </c>
      <c r="B10" s="101"/>
      <c r="C10" s="102"/>
      <c r="D10" s="100">
        <v>12</v>
      </c>
      <c r="E10" s="101"/>
      <c r="F10" s="102"/>
      <c r="G10" s="100" t="s">
        <v>55</v>
      </c>
      <c r="H10" s="101"/>
      <c r="I10" s="102"/>
      <c r="J10" s="85" t="str">
        <f>IF(AND(J11="",J13=""),"","не требуется")</f>
        <v/>
      </c>
      <c r="K10" s="86"/>
      <c r="L10" s="87"/>
      <c r="M10" s="4"/>
      <c r="N10" s="178" t="str">
        <f>IF(G30=1,M52,IF(G30=2,M53,IF(G30=3,M54,IF(G30=4,M55,IF(G30=5,"",)))))</f>
        <v/>
      </c>
      <c r="O10" s="179"/>
      <c r="P10" s="180"/>
      <c r="R10" s="123" t="s">
        <v>74</v>
      </c>
      <c r="S10" s="124"/>
      <c r="T10" s="125"/>
      <c r="U10" s="147" t="s">
        <v>89</v>
      </c>
      <c r="V10" s="148"/>
      <c r="W10" s="16"/>
    </row>
    <row r="11" spans="1:24" ht="22.5" customHeight="1" thickBot="1" x14ac:dyDescent="0.3">
      <c r="A11" s="100" t="s">
        <v>46</v>
      </c>
      <c r="B11" s="101"/>
      <c r="C11" s="102"/>
      <c r="D11" s="100">
        <v>24</v>
      </c>
      <c r="E11" s="101"/>
      <c r="F11" s="102"/>
      <c r="G11" s="100" t="s">
        <v>56</v>
      </c>
      <c r="H11" s="101"/>
      <c r="I11" s="102"/>
      <c r="J11" s="85" t="str">
        <f>IF(AND(A21=1,D21=4,G21=2),"ручной взвод","")</f>
        <v/>
      </c>
      <c r="K11" s="86"/>
      <c r="L11" s="87"/>
      <c r="M11" s="4"/>
      <c r="N11" s="181"/>
      <c r="O11" s="182"/>
      <c r="P11" s="183"/>
      <c r="R11" s="123" t="s">
        <v>75</v>
      </c>
      <c r="S11" s="124"/>
      <c r="T11" s="125"/>
      <c r="U11" s="147" t="s">
        <v>90</v>
      </c>
      <c r="V11" s="148"/>
      <c r="W11" s="16"/>
    </row>
    <row r="12" spans="1:24" ht="22.5" customHeight="1" thickBot="1" x14ac:dyDescent="0.3">
      <c r="A12" s="103" t="s">
        <v>1</v>
      </c>
      <c r="B12" s="89"/>
      <c r="C12" s="90"/>
      <c r="D12" s="100">
        <v>48</v>
      </c>
      <c r="E12" s="101"/>
      <c r="F12" s="102"/>
      <c r="G12" s="100" t="s">
        <v>57</v>
      </c>
      <c r="H12" s="101"/>
      <c r="I12" s="102"/>
      <c r="J12" s="85" t="str">
        <f>IF(AND(A21=1,D21=4,G21=2),"ручной сброс","")</f>
        <v/>
      </c>
      <c r="K12" s="86"/>
      <c r="L12" s="87"/>
      <c r="M12" s="6"/>
      <c r="N12" s="184"/>
      <c r="O12" s="185"/>
      <c r="P12" s="186"/>
      <c r="R12" s="123" t="s">
        <v>76</v>
      </c>
      <c r="S12" s="124"/>
      <c r="T12" s="125"/>
      <c r="U12" s="147" t="s">
        <v>91</v>
      </c>
      <c r="V12" s="148"/>
      <c r="W12" s="12"/>
    </row>
    <row r="13" spans="1:24" ht="24" customHeight="1" thickBot="1" x14ac:dyDescent="0.3">
      <c r="A13" s="6"/>
      <c r="B13" s="6"/>
      <c r="C13" s="6"/>
      <c r="D13" s="100">
        <v>110</v>
      </c>
      <c r="E13" s="101"/>
      <c r="F13" s="102"/>
      <c r="G13" s="100" t="s">
        <v>58</v>
      </c>
      <c r="H13" s="101"/>
      <c r="I13" s="102"/>
      <c r="J13" s="85" t="str">
        <f>IF(OR(D21=1,D21=2,D21=3),"сигнализатор положения для золотникового клапана","")</f>
        <v/>
      </c>
      <c r="K13" s="86"/>
      <c r="L13" s="87"/>
      <c r="M13" s="1"/>
      <c r="N13" s="172">
        <f>'Опросный лист'!Q11</f>
        <v>0</v>
      </c>
      <c r="O13" s="173"/>
      <c r="P13" s="174"/>
      <c r="R13" s="123" t="s">
        <v>77</v>
      </c>
      <c r="S13" s="124"/>
      <c r="T13" s="125"/>
      <c r="U13" s="147" t="s">
        <v>92</v>
      </c>
      <c r="V13" s="148"/>
      <c r="W13" s="12"/>
    </row>
    <row r="14" spans="1:24" ht="15" customHeight="1" thickBot="1" x14ac:dyDescent="0.3">
      <c r="A14" s="6"/>
      <c r="B14" s="6"/>
      <c r="C14" s="6"/>
      <c r="D14" s="100">
        <v>220</v>
      </c>
      <c r="E14" s="101"/>
      <c r="F14" s="102"/>
      <c r="G14" s="103" t="s">
        <v>1</v>
      </c>
      <c r="H14" s="89"/>
      <c r="I14" s="90"/>
      <c r="J14" s="70" t="s">
        <v>1</v>
      </c>
      <c r="K14" s="71"/>
      <c r="L14" s="72"/>
      <c r="M14" s="4"/>
      <c r="N14" s="175"/>
      <c r="O14" s="176"/>
      <c r="P14" s="177"/>
      <c r="R14" s="123" t="s">
        <v>78</v>
      </c>
      <c r="S14" s="124"/>
      <c r="T14" s="125"/>
      <c r="U14" s="147" t="s">
        <v>93</v>
      </c>
      <c r="V14" s="148"/>
      <c r="W14" s="12"/>
    </row>
    <row r="15" spans="1:24" ht="15" customHeight="1" thickBot="1" x14ac:dyDescent="0.3">
      <c r="A15" s="6"/>
      <c r="B15" s="6"/>
      <c r="C15" s="6"/>
      <c r="D15" s="103" t="s">
        <v>1</v>
      </c>
      <c r="E15" s="89"/>
      <c r="F15" s="90"/>
      <c r="G15" s="6"/>
      <c r="H15" s="6"/>
      <c r="I15" s="6"/>
      <c r="J15" s="6"/>
      <c r="K15" s="6"/>
      <c r="L15" s="6"/>
      <c r="M15" s="15"/>
      <c r="N15" s="4"/>
      <c r="R15" s="123" t="s">
        <v>79</v>
      </c>
      <c r="S15" s="124"/>
      <c r="T15" s="125"/>
      <c r="U15" s="147" t="s">
        <v>94</v>
      </c>
      <c r="V15" s="148"/>
      <c r="W15" s="12"/>
    </row>
    <row r="16" spans="1:24" ht="15" customHeight="1" thickBot="1" x14ac:dyDescent="0.3">
      <c r="A16" s="6"/>
      <c r="B16" s="6"/>
      <c r="C16" s="6"/>
      <c r="G16" s="6"/>
      <c r="H16" s="6"/>
      <c r="I16" s="6"/>
      <c r="J16" s="6"/>
      <c r="K16" s="6"/>
      <c r="L16" s="6"/>
      <c r="N16" s="4"/>
      <c r="R16" s="123" t="s">
        <v>80</v>
      </c>
      <c r="S16" s="124"/>
      <c r="T16" s="125"/>
      <c r="U16" s="147" t="s">
        <v>95</v>
      </c>
      <c r="V16" s="148"/>
      <c r="W16" s="12"/>
    </row>
    <row r="17" spans="1:24" ht="15" customHeight="1" thickBot="1" x14ac:dyDescent="0.3">
      <c r="A17" s="6"/>
      <c r="B17" s="6"/>
      <c r="C17" s="6"/>
      <c r="J17" s="4"/>
      <c r="K17" s="4"/>
      <c r="L17" s="4"/>
      <c r="M17" s="4"/>
      <c r="N17" s="4"/>
      <c r="R17" s="149" t="s">
        <v>1</v>
      </c>
      <c r="S17" s="150"/>
      <c r="T17" s="150"/>
      <c r="U17" s="150"/>
      <c r="V17" s="151"/>
      <c r="W17" s="12"/>
    </row>
    <row r="18" spans="1:24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U18" s="12"/>
      <c r="V18" s="12"/>
      <c r="W18" s="12"/>
    </row>
    <row r="19" spans="1:24" ht="15" customHeight="1" x14ac:dyDescent="0.25">
      <c r="A19" s="73" t="s">
        <v>20</v>
      </c>
      <c r="B19" s="74"/>
      <c r="C19" s="75"/>
      <c r="D19" s="73" t="s">
        <v>22</v>
      </c>
      <c r="E19" s="74"/>
      <c r="F19" s="75"/>
      <c r="G19" s="73" t="s">
        <v>28</v>
      </c>
      <c r="H19" s="74"/>
      <c r="I19" s="75"/>
      <c r="J19" s="73" t="s">
        <v>34</v>
      </c>
      <c r="K19" s="74"/>
      <c r="L19" s="75"/>
      <c r="M19" s="73" t="s">
        <v>39</v>
      </c>
      <c r="N19" s="74"/>
      <c r="O19" s="75"/>
    </row>
    <row r="20" spans="1:24" ht="15.75" thickBot="1" x14ac:dyDescent="0.3">
      <c r="A20" s="76"/>
      <c r="B20" s="77"/>
      <c r="C20" s="78"/>
      <c r="D20" s="76"/>
      <c r="E20" s="77"/>
      <c r="F20" s="78"/>
      <c r="G20" s="76"/>
      <c r="H20" s="77"/>
      <c r="I20" s="78"/>
      <c r="J20" s="76"/>
      <c r="K20" s="77"/>
      <c r="L20" s="78"/>
      <c r="M20" s="76"/>
      <c r="N20" s="77"/>
      <c r="O20" s="78"/>
    </row>
    <row r="21" spans="1:24" ht="15.75" thickBot="1" x14ac:dyDescent="0.3">
      <c r="A21" s="79">
        <v>3</v>
      </c>
      <c r="B21" s="80"/>
      <c r="C21" s="81"/>
      <c r="D21" s="79">
        <v>6</v>
      </c>
      <c r="E21" s="80"/>
      <c r="F21" s="81"/>
      <c r="G21" s="79">
        <v>3</v>
      </c>
      <c r="H21" s="80"/>
      <c r="I21" s="81"/>
      <c r="J21" s="79">
        <v>3</v>
      </c>
      <c r="K21" s="80"/>
      <c r="L21" s="81"/>
      <c r="M21" s="79">
        <v>4</v>
      </c>
      <c r="N21" s="80"/>
      <c r="O21" s="81"/>
    </row>
    <row r="22" spans="1:24" ht="15.75" thickBo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24" x14ac:dyDescent="0.25">
      <c r="A23" s="73" t="s">
        <v>21</v>
      </c>
      <c r="B23" s="74"/>
      <c r="C23" s="75"/>
      <c r="D23" s="73" t="s">
        <v>23</v>
      </c>
      <c r="E23" s="74"/>
      <c r="F23" s="75"/>
      <c r="G23" s="73" t="s">
        <v>29</v>
      </c>
      <c r="H23" s="74"/>
      <c r="I23" s="75"/>
      <c r="J23" s="73" t="s">
        <v>35</v>
      </c>
      <c r="K23" s="74"/>
      <c r="L23" s="75"/>
      <c r="M23" s="73" t="s">
        <v>38</v>
      </c>
      <c r="N23" s="74"/>
      <c r="O23" s="75"/>
    </row>
    <row r="24" spans="1:24" ht="15.75" thickBot="1" x14ac:dyDescent="0.3">
      <c r="A24" s="76"/>
      <c r="B24" s="77"/>
      <c r="C24" s="78"/>
      <c r="D24" s="76"/>
      <c r="E24" s="77"/>
      <c r="F24" s="78"/>
      <c r="G24" s="76"/>
      <c r="H24" s="77"/>
      <c r="I24" s="78"/>
      <c r="J24" s="76"/>
      <c r="K24" s="77"/>
      <c r="L24" s="78"/>
      <c r="M24" s="76"/>
      <c r="N24" s="77"/>
      <c r="O24" s="78"/>
    </row>
    <row r="25" spans="1:24" ht="15.75" thickBot="1" x14ac:dyDescent="0.3">
      <c r="A25" s="82">
        <f>IF(A21=1,"-3/2",IF(A21=2,"-5/2",IF(A21=3,0)))</f>
        <v>0</v>
      </c>
      <c r="B25" s="83"/>
      <c r="C25" s="84"/>
      <c r="D25" s="82">
        <f>IF(D21=1,"-B",IF(D21=2,"",IF(AND(D21=3,A21=1),"-НО",IF(AND(D21=4,A21=1),"-T",IF(AND(D21=5,A21=1),"-D",IF(D21=6,0,0))))))</f>
        <v>0</v>
      </c>
      <c r="E25" s="83"/>
      <c r="F25" s="84"/>
      <c r="G25" s="82">
        <f>IF(G21=1,"",IF(AND(A21=1,D21=4,G21=2),"-ПД",0))</f>
        <v>0</v>
      </c>
      <c r="H25" s="83"/>
      <c r="I25" s="84"/>
      <c r="J25" s="82">
        <f>IF(J21=1,"",IF(AND(J21=2,NOT(G21=2)),"-N",0))</f>
        <v>0</v>
      </c>
      <c r="K25" s="83"/>
      <c r="L25" s="84"/>
      <c r="M25" s="82">
        <f>IF(M21=1,"-8",IF(AND(M21=2,NOT(G21=2)),"-6",IF(AND(M21=3,G21=2),"-16",0)))</f>
        <v>0</v>
      </c>
      <c r="N25" s="83"/>
      <c r="O25" s="84"/>
    </row>
    <row r="26" spans="1:2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thickBo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73" t="s">
        <v>50</v>
      </c>
      <c r="B28" s="74"/>
      <c r="C28" s="75"/>
      <c r="D28" s="73" t="s">
        <v>47</v>
      </c>
      <c r="E28" s="74"/>
      <c r="F28" s="75"/>
      <c r="G28" s="73" t="s">
        <v>60</v>
      </c>
      <c r="H28" s="74"/>
      <c r="I28" s="75"/>
      <c r="J28" s="73" t="s">
        <v>63</v>
      </c>
      <c r="K28" s="74"/>
      <c r="L28" s="7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thickBot="1" x14ac:dyDescent="0.3">
      <c r="A29" s="76"/>
      <c r="B29" s="77"/>
      <c r="C29" s="78"/>
      <c r="D29" s="76"/>
      <c r="E29" s="77"/>
      <c r="F29" s="78"/>
      <c r="G29" s="76"/>
      <c r="H29" s="77"/>
      <c r="I29" s="78"/>
      <c r="J29" s="76"/>
      <c r="K29" s="77"/>
      <c r="L29" s="7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thickBot="1" x14ac:dyDescent="0.3">
      <c r="A30" s="79">
        <v>3</v>
      </c>
      <c r="B30" s="80"/>
      <c r="C30" s="81"/>
      <c r="D30" s="79">
        <v>6</v>
      </c>
      <c r="E30" s="80"/>
      <c r="F30" s="81"/>
      <c r="G30" s="79">
        <v>5</v>
      </c>
      <c r="H30" s="80"/>
      <c r="I30" s="81"/>
      <c r="J30" s="79">
        <v>5</v>
      </c>
      <c r="K30" s="80"/>
      <c r="L30" s="8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thickBo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" customHeight="1" x14ac:dyDescent="0.25">
      <c r="A32" s="73" t="s">
        <v>52</v>
      </c>
      <c r="B32" s="74"/>
      <c r="C32" s="75"/>
      <c r="D32" s="73" t="s">
        <v>48</v>
      </c>
      <c r="E32" s="74"/>
      <c r="F32" s="75"/>
      <c r="G32" s="73" t="s">
        <v>61</v>
      </c>
      <c r="H32" s="74"/>
      <c r="I32" s="75"/>
      <c r="J32" s="73" t="s">
        <v>63</v>
      </c>
      <c r="K32" s="74"/>
      <c r="L32" s="75"/>
      <c r="M32" s="4"/>
      <c r="N32" s="4"/>
      <c r="O32" s="73" t="s">
        <v>97</v>
      </c>
      <c r="P32" s="74"/>
      <c r="Q32" s="74"/>
      <c r="R32" s="75"/>
      <c r="S32" s="4"/>
      <c r="T32" s="4"/>
      <c r="U32" s="4"/>
      <c r="V32" s="4"/>
      <c r="W32" s="4"/>
      <c r="X32" s="4"/>
    </row>
    <row r="33" spans="1:29" ht="15.75" thickBot="1" x14ac:dyDescent="0.3">
      <c r="A33" s="76"/>
      <c r="B33" s="77"/>
      <c r="C33" s="78"/>
      <c r="D33" s="76"/>
      <c r="E33" s="77"/>
      <c r="F33" s="78"/>
      <c r="G33" s="76"/>
      <c r="H33" s="77"/>
      <c r="I33" s="78"/>
      <c r="J33" s="76"/>
      <c r="K33" s="77"/>
      <c r="L33" s="78"/>
      <c r="M33" s="4"/>
      <c r="N33" s="4"/>
      <c r="O33" s="76"/>
      <c r="P33" s="77"/>
      <c r="Q33" s="77"/>
      <c r="R33" s="78"/>
      <c r="S33" s="4"/>
      <c r="T33" s="4"/>
      <c r="U33" s="4"/>
      <c r="V33" s="4"/>
      <c r="W33" s="4"/>
      <c r="X33" s="4"/>
    </row>
    <row r="34" spans="1:29" ht="15.75" thickBot="1" x14ac:dyDescent="0.3">
      <c r="A34" s="82">
        <f>IF(A30=1,"AC",IF(A30=2,"DC",IF(A30=3,0)))</f>
        <v>0</v>
      </c>
      <c r="B34" s="83"/>
      <c r="C34" s="84"/>
      <c r="D34" s="82">
        <f>IF(D30=1,"-12",IF(D30=2,"-24",IF(D30=3,"-48",IF(D30=4,"-110",IF(D30=5,"-220",IF(D30=6,0))))))</f>
        <v>0</v>
      </c>
      <c r="E34" s="83"/>
      <c r="F34" s="84"/>
      <c r="G34" s="82">
        <f>IF(G30=1,"-1",IF(G30=2,"-2",IF(G30=3,"-3",IF(G30=4,"-5",IF(G30=5,0)))))</f>
        <v>0</v>
      </c>
      <c r="H34" s="83"/>
      <c r="I34" s="84"/>
      <c r="J34" s="82">
        <f>IF(AND(A21=1,D21=4,G21=2,J30=2),"-РВ",IF(AND(A21=1,D21=4,G21=2,J30=3),"-РС",IF(AND(J30=4,OR(D21=1,D21=2,D21=3)),"-СПК",IF(AND(A21=1,D21=4,G21=2,J30=1),"",IF(AND(J30=1,OR(D21=1,D21=2,D21=3)),"",0)))))</f>
        <v>0</v>
      </c>
      <c r="K34" s="83"/>
      <c r="L34" s="84"/>
      <c r="M34" s="4"/>
      <c r="N34" s="4"/>
      <c r="O34" s="82">
        <f>IF(OR(D21=1,D21=2,D21=3,AND(A21=1,D21=4,G21=2)),1,0)</f>
        <v>0</v>
      </c>
      <c r="P34" s="83"/>
      <c r="Q34" s="83"/>
      <c r="R34" s="84"/>
      <c r="S34" s="4"/>
      <c r="T34" s="4"/>
      <c r="U34" s="4"/>
      <c r="V34" s="4"/>
      <c r="W34" s="4"/>
      <c r="X34" s="4"/>
    </row>
    <row r="35" spans="1:29" ht="15.75" thickBo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9" ht="15" customHeight="1" x14ac:dyDescent="0.25">
      <c r="A36" s="154" t="str">
        <f>IF(A25=0,A46,IF(D25=0,D46,IF(G25=0,G46,IF(J25=0,J46,IF(M25=0,M46,CONCATENATE("КРВ-М",A25,D25,G25,J25))))))</f>
        <v>Укажите принцип действия клапана</v>
      </c>
      <c r="B36" s="155"/>
      <c r="C36" s="155"/>
      <c r="D36" s="155"/>
      <c r="E36" s="155"/>
      <c r="F36" s="155"/>
      <c r="G36" s="155"/>
      <c r="H36" s="155"/>
      <c r="I36" s="156"/>
      <c r="J36" s="154" t="str">
        <f>IF(A36=U2,R2,IF(A36=U3,R3,IF(A36=U4,R4,IF(A36=U5,R5,IF(A36=U6,R6,IF(A36=U7,R7,IF(A36=U8,R8,IF(A36=U9,R9,IF(A36=U10,R10,IF(A36=U11,R11,IF(A36=U12,R12,IF(A36=U13,R13,IF(A36=U14,R14,IF(A36=U15,R15,IF(A36=U16,R16,"ОШИБКА")))))))))))))))</f>
        <v>ОШИБКА</v>
      </c>
      <c r="K36" s="155"/>
      <c r="L36" s="15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9" x14ac:dyDescent="0.25">
      <c r="A37" s="157"/>
      <c r="B37" s="158"/>
      <c r="C37" s="158"/>
      <c r="D37" s="158"/>
      <c r="E37" s="158"/>
      <c r="F37" s="158"/>
      <c r="G37" s="158"/>
      <c r="H37" s="158"/>
      <c r="I37" s="159"/>
      <c r="J37" s="157"/>
      <c r="K37" s="158"/>
      <c r="L37" s="15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9" ht="15.75" thickBot="1" x14ac:dyDescent="0.3">
      <c r="A38" s="160"/>
      <c r="B38" s="161"/>
      <c r="C38" s="161"/>
      <c r="D38" s="161"/>
      <c r="E38" s="161"/>
      <c r="F38" s="161"/>
      <c r="G38" s="161"/>
      <c r="H38" s="161"/>
      <c r="I38" s="162"/>
      <c r="J38" s="160"/>
      <c r="K38" s="161"/>
      <c r="L38" s="162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9" ht="15.75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9" ht="15" customHeight="1" x14ac:dyDescent="0.25">
      <c r="A40" s="163" t="str">
        <f>IF(A25=0,A46,IF(D25=0,D46,IF(G25=0,G46,IF(J25=0,J46,IF(M25=0,M46,IF(A34=0,P46,IF(D34=0,A52,IF(G34=0,D52,IF(N13=0,J52,IF(AND(J34=0,O34=1),G52,CONCATENATE("КРВ-М",A25,D25,G25,J25,M25,D34,A34,G34,J34," ",J36,", ЦКЛГ.494611.000 ТУ"," [",N13,"]")))))))))))</f>
        <v>Укажите принцип действия клапана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5"/>
      <c r="M40" s="4"/>
      <c r="N40" s="4"/>
      <c r="O40" s="197" t="s">
        <v>105</v>
      </c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</row>
    <row r="41" spans="1:29" x14ac:dyDescent="0.25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8"/>
      <c r="M41" s="4"/>
      <c r="N41" s="4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</row>
    <row r="42" spans="1:29" ht="15.75" thickBot="1" x14ac:dyDescent="0.3">
      <c r="A42" s="16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1"/>
      <c r="M42" s="4"/>
      <c r="N42" s="4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</row>
    <row r="44" spans="1:29" ht="18" customHeight="1" thickBot="1" x14ac:dyDescent="0.3">
      <c r="A44" s="9"/>
      <c r="B44" s="9"/>
      <c r="C44" s="9"/>
      <c r="D44" s="10"/>
      <c r="E44" s="10"/>
      <c r="F44" s="11"/>
      <c r="G44" s="11"/>
      <c r="H44" s="9"/>
      <c r="I44" s="9"/>
      <c r="J44" s="9"/>
      <c r="K44" s="9"/>
      <c r="L44" s="9"/>
      <c r="M44" s="9"/>
      <c r="U44" s="4"/>
      <c r="V44" s="4"/>
      <c r="W44" s="4"/>
      <c r="X44" s="4"/>
      <c r="Y44" s="4"/>
      <c r="Z44" s="4"/>
      <c r="AB44" s="3"/>
      <c r="AC44" s="3"/>
    </row>
    <row r="45" spans="1:29" ht="18" customHeight="1" thickBot="1" x14ac:dyDescent="0.3">
      <c r="A45" s="138" t="s">
        <v>2</v>
      </c>
      <c r="B45" s="139"/>
      <c r="C45" s="140"/>
      <c r="D45" s="138" t="s">
        <v>3</v>
      </c>
      <c r="E45" s="139"/>
      <c r="F45" s="140"/>
      <c r="G45" s="138" t="s">
        <v>4</v>
      </c>
      <c r="H45" s="139"/>
      <c r="I45" s="140"/>
      <c r="J45" s="138" t="s">
        <v>5</v>
      </c>
      <c r="K45" s="139"/>
      <c r="L45" s="140"/>
      <c r="M45" s="138" t="s">
        <v>6</v>
      </c>
      <c r="N45" s="139"/>
      <c r="O45" s="140"/>
      <c r="P45" s="138" t="s">
        <v>7</v>
      </c>
      <c r="Q45" s="139"/>
      <c r="R45" s="140"/>
      <c r="U45" s="4"/>
      <c r="V45" s="4"/>
      <c r="W45" s="4"/>
      <c r="X45" s="4"/>
      <c r="Y45" s="4"/>
      <c r="Z45" s="4"/>
      <c r="AB45" s="3"/>
      <c r="AC45" s="3"/>
    </row>
    <row r="46" spans="1:29" ht="18" customHeight="1" x14ac:dyDescent="0.25">
      <c r="A46" s="73" t="s">
        <v>24</v>
      </c>
      <c r="B46" s="74"/>
      <c r="C46" s="75"/>
      <c r="D46" s="73" t="s">
        <v>25</v>
      </c>
      <c r="E46" s="74"/>
      <c r="F46" s="75"/>
      <c r="G46" s="73" t="s">
        <v>30</v>
      </c>
      <c r="H46" s="74"/>
      <c r="I46" s="75"/>
      <c r="J46" s="73" t="s">
        <v>36</v>
      </c>
      <c r="K46" s="74"/>
      <c r="L46" s="75"/>
      <c r="M46" s="73" t="s">
        <v>41</v>
      </c>
      <c r="N46" s="74"/>
      <c r="O46" s="75"/>
      <c r="P46" s="73" t="s">
        <v>51</v>
      </c>
      <c r="Q46" s="74"/>
      <c r="R46" s="75"/>
      <c r="U46" s="4"/>
      <c r="V46" s="4"/>
      <c r="W46" s="4"/>
      <c r="X46" s="4"/>
      <c r="Y46" s="4"/>
      <c r="Z46" s="4"/>
      <c r="AB46" s="3"/>
      <c r="AC46" s="3"/>
    </row>
    <row r="47" spans="1:29" ht="18" customHeight="1" x14ac:dyDescent="0.25">
      <c r="A47" s="141"/>
      <c r="B47" s="142"/>
      <c r="C47" s="143"/>
      <c r="D47" s="141"/>
      <c r="E47" s="142"/>
      <c r="F47" s="143"/>
      <c r="G47" s="141"/>
      <c r="H47" s="142"/>
      <c r="I47" s="143"/>
      <c r="J47" s="141"/>
      <c r="K47" s="142"/>
      <c r="L47" s="143"/>
      <c r="M47" s="141"/>
      <c r="N47" s="142"/>
      <c r="O47" s="143"/>
      <c r="P47" s="141"/>
      <c r="Q47" s="142"/>
      <c r="R47" s="143"/>
      <c r="AB47" s="3"/>
      <c r="AC47" s="3"/>
    </row>
    <row r="48" spans="1:29" ht="18" customHeight="1" x14ac:dyDescent="0.25">
      <c r="A48" s="141"/>
      <c r="B48" s="142"/>
      <c r="C48" s="143"/>
      <c r="D48" s="141"/>
      <c r="E48" s="142"/>
      <c r="F48" s="143"/>
      <c r="G48" s="141"/>
      <c r="H48" s="142"/>
      <c r="I48" s="143"/>
      <c r="J48" s="141"/>
      <c r="K48" s="142"/>
      <c r="L48" s="143"/>
      <c r="M48" s="141"/>
      <c r="N48" s="142"/>
      <c r="O48" s="143"/>
      <c r="P48" s="141"/>
      <c r="Q48" s="142"/>
      <c r="R48" s="143"/>
      <c r="AB48" s="3"/>
      <c r="AC48" s="3"/>
    </row>
    <row r="49" spans="1:29" ht="18" customHeight="1" thickBot="1" x14ac:dyDescent="0.3">
      <c r="A49" s="76"/>
      <c r="B49" s="77"/>
      <c r="C49" s="78"/>
      <c r="D49" s="76"/>
      <c r="E49" s="77"/>
      <c r="F49" s="78"/>
      <c r="G49" s="76"/>
      <c r="H49" s="77"/>
      <c r="I49" s="78"/>
      <c r="J49" s="76"/>
      <c r="K49" s="77"/>
      <c r="L49" s="78"/>
      <c r="M49" s="76"/>
      <c r="N49" s="77"/>
      <c r="O49" s="78"/>
      <c r="P49" s="76"/>
      <c r="Q49" s="77"/>
      <c r="R49" s="78"/>
      <c r="AB49" s="3"/>
      <c r="AC49" s="3"/>
    </row>
    <row r="50" spans="1:29" ht="18" customHeight="1" thickBot="1" x14ac:dyDescent="0.3">
      <c r="A50" s="9"/>
      <c r="B50" s="9"/>
      <c r="C50" s="9"/>
      <c r="D50" s="10"/>
      <c r="E50" s="10"/>
      <c r="F50" s="11"/>
      <c r="G50" s="11"/>
      <c r="H50" s="9"/>
      <c r="I50" s="9"/>
      <c r="J50" s="9"/>
      <c r="K50" s="9"/>
      <c r="L50" s="9"/>
      <c r="M50" s="9"/>
      <c r="AB50" s="3"/>
      <c r="AC50" s="3"/>
    </row>
    <row r="51" spans="1:29" ht="18" customHeight="1" thickBot="1" x14ac:dyDescent="0.3">
      <c r="A51" s="138" t="s">
        <v>8</v>
      </c>
      <c r="B51" s="139"/>
      <c r="C51" s="140"/>
      <c r="D51" s="138" t="s">
        <v>9</v>
      </c>
      <c r="E51" s="139"/>
      <c r="F51" s="140"/>
      <c r="G51" s="138" t="s">
        <v>10</v>
      </c>
      <c r="H51" s="139"/>
      <c r="I51" s="140"/>
      <c r="J51" s="188" t="s">
        <v>11</v>
      </c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90"/>
      <c r="AB51" s="3"/>
      <c r="AC51" s="3"/>
    </row>
    <row r="52" spans="1:29" ht="18" customHeight="1" x14ac:dyDescent="0.25">
      <c r="A52" s="73" t="s">
        <v>53</v>
      </c>
      <c r="B52" s="74"/>
      <c r="C52" s="75"/>
      <c r="D52" s="73" t="s">
        <v>62</v>
      </c>
      <c r="E52" s="74"/>
      <c r="F52" s="75"/>
      <c r="G52" s="73" t="s">
        <v>96</v>
      </c>
      <c r="H52" s="74"/>
      <c r="I52" s="75"/>
      <c r="J52" s="73" t="s">
        <v>98</v>
      </c>
      <c r="K52" s="74"/>
      <c r="L52" s="75"/>
      <c r="M52" s="144" t="s">
        <v>101</v>
      </c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6"/>
      <c r="AB52" s="3"/>
      <c r="AC52" s="3"/>
    </row>
    <row r="53" spans="1:29" ht="18" customHeight="1" x14ac:dyDescent="0.25">
      <c r="A53" s="141"/>
      <c r="B53" s="142"/>
      <c r="C53" s="143"/>
      <c r="D53" s="141"/>
      <c r="E53" s="142"/>
      <c r="F53" s="143"/>
      <c r="G53" s="141"/>
      <c r="H53" s="142"/>
      <c r="I53" s="143"/>
      <c r="J53" s="141"/>
      <c r="K53" s="142"/>
      <c r="L53" s="143"/>
      <c r="M53" s="132" t="s">
        <v>102</v>
      </c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4"/>
      <c r="AB53" s="3"/>
      <c r="AC53" s="3"/>
    </row>
    <row r="54" spans="1:29" ht="18" customHeight="1" x14ac:dyDescent="0.25">
      <c r="A54" s="141"/>
      <c r="B54" s="142"/>
      <c r="C54" s="143"/>
      <c r="D54" s="141"/>
      <c r="E54" s="142"/>
      <c r="F54" s="143"/>
      <c r="G54" s="141"/>
      <c r="H54" s="142"/>
      <c r="I54" s="143"/>
      <c r="J54" s="141"/>
      <c r="K54" s="142"/>
      <c r="L54" s="143"/>
      <c r="M54" s="132" t="s">
        <v>103</v>
      </c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4"/>
      <c r="AB54" s="3"/>
      <c r="AC54" s="3"/>
    </row>
    <row r="55" spans="1:29" ht="18" customHeight="1" thickBot="1" x14ac:dyDescent="0.3">
      <c r="A55" s="76"/>
      <c r="B55" s="77"/>
      <c r="C55" s="78"/>
      <c r="D55" s="76"/>
      <c r="E55" s="77"/>
      <c r="F55" s="78"/>
      <c r="G55" s="76"/>
      <c r="H55" s="77"/>
      <c r="I55" s="78"/>
      <c r="J55" s="76"/>
      <c r="K55" s="77"/>
      <c r="L55" s="78"/>
      <c r="M55" s="135" t="s">
        <v>104</v>
      </c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7"/>
      <c r="AB55" s="3"/>
      <c r="AC55" s="3"/>
    </row>
    <row r="56" spans="1:29" ht="18" customHeight="1" x14ac:dyDescent="0.25">
      <c r="A56" s="9"/>
      <c r="B56" s="9"/>
      <c r="C56" s="9"/>
      <c r="D56" s="10"/>
      <c r="E56" s="10"/>
      <c r="F56" s="11"/>
      <c r="G56" s="11"/>
      <c r="H56" s="9"/>
      <c r="I56" s="9"/>
      <c r="J56" s="9"/>
      <c r="K56" s="9"/>
      <c r="L56" s="9"/>
      <c r="M56" s="9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8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</sheetData>
  <mergeCells count="148">
    <mergeCell ref="A12:C12"/>
    <mergeCell ref="N9:P9"/>
    <mergeCell ref="N10:P12"/>
    <mergeCell ref="N13:P14"/>
    <mergeCell ref="O40:Z43"/>
    <mergeCell ref="U9:V9"/>
    <mergeCell ref="J36:L38"/>
    <mergeCell ref="A36:I38"/>
    <mergeCell ref="J13:L13"/>
    <mergeCell ref="O34:R34"/>
    <mergeCell ref="O32:R33"/>
    <mergeCell ref="A40:L42"/>
    <mergeCell ref="R8:T8"/>
    <mergeCell ref="R9:T9"/>
    <mergeCell ref="R10:T10"/>
    <mergeCell ref="R11:T11"/>
    <mergeCell ref="G28:I29"/>
    <mergeCell ref="G30:I30"/>
    <mergeCell ref="G32:I33"/>
    <mergeCell ref="G34:I34"/>
    <mergeCell ref="J9:L9"/>
    <mergeCell ref="J28:L29"/>
    <mergeCell ref="J30:L30"/>
    <mergeCell ref="J32:L33"/>
    <mergeCell ref="J34:L34"/>
    <mergeCell ref="M21:O21"/>
    <mergeCell ref="A9:C9"/>
    <mergeCell ref="A10:C10"/>
    <mergeCell ref="A11:C11"/>
    <mergeCell ref="U10:V10"/>
    <mergeCell ref="U11:V11"/>
    <mergeCell ref="U12:V12"/>
    <mergeCell ref="U13:V13"/>
    <mergeCell ref="U14:V14"/>
    <mergeCell ref="U15:V15"/>
    <mergeCell ref="U16:V16"/>
    <mergeCell ref="R17:V17"/>
    <mergeCell ref="G12:I12"/>
    <mergeCell ref="G13:I13"/>
    <mergeCell ref="G14:I14"/>
    <mergeCell ref="J10:L10"/>
    <mergeCell ref="J11:L11"/>
    <mergeCell ref="J12:L12"/>
    <mergeCell ref="J14:L14"/>
    <mergeCell ref="D10:F10"/>
    <mergeCell ref="D11:F11"/>
    <mergeCell ref="D15:F15"/>
    <mergeCell ref="D12:F12"/>
    <mergeCell ref="D13:F13"/>
    <mergeCell ref="D14:F14"/>
    <mergeCell ref="D28:F29"/>
    <mergeCell ref="D30:F30"/>
    <mergeCell ref="D32:F33"/>
    <mergeCell ref="A45:C45"/>
    <mergeCell ref="A46:C49"/>
    <mergeCell ref="D45:F45"/>
    <mergeCell ref="D46:F49"/>
    <mergeCell ref="G45:I45"/>
    <mergeCell ref="M53:X53"/>
    <mergeCell ref="M52:X52"/>
    <mergeCell ref="D52:F55"/>
    <mergeCell ref="M23:O24"/>
    <mergeCell ref="M25:O25"/>
    <mergeCell ref="D51:F51"/>
    <mergeCell ref="A51:C51"/>
    <mergeCell ref="A52:C55"/>
    <mergeCell ref="A28:C29"/>
    <mergeCell ref="A30:C30"/>
    <mergeCell ref="A32:C33"/>
    <mergeCell ref="A34:C34"/>
    <mergeCell ref="D34:F34"/>
    <mergeCell ref="M54:X54"/>
    <mergeCell ref="M55:X55"/>
    <mergeCell ref="J51:X51"/>
    <mergeCell ref="G51:I51"/>
    <mergeCell ref="G52:I55"/>
    <mergeCell ref="J52:L55"/>
    <mergeCell ref="G46:I49"/>
    <mergeCell ref="J45:L45"/>
    <mergeCell ref="J46:L49"/>
    <mergeCell ref="M46:O49"/>
    <mergeCell ref="P46:R49"/>
    <mergeCell ref="M45:O45"/>
    <mergeCell ref="P45:R45"/>
    <mergeCell ref="N1:P1"/>
    <mergeCell ref="R14:T14"/>
    <mergeCell ref="R15:T15"/>
    <mergeCell ref="R16:T16"/>
    <mergeCell ref="R2:T2"/>
    <mergeCell ref="R3:T3"/>
    <mergeCell ref="R4:T4"/>
    <mergeCell ref="R5:T5"/>
    <mergeCell ref="R6:T6"/>
    <mergeCell ref="R7:T7"/>
    <mergeCell ref="R12:T12"/>
    <mergeCell ref="R13:T13"/>
    <mergeCell ref="N2:P2"/>
    <mergeCell ref="N3:P3"/>
    <mergeCell ref="N4:P4"/>
    <mergeCell ref="N5:P5"/>
    <mergeCell ref="R1:V1"/>
    <mergeCell ref="U2:V2"/>
    <mergeCell ref="U3:V3"/>
    <mergeCell ref="U4:V4"/>
    <mergeCell ref="U5:V5"/>
    <mergeCell ref="U6:V6"/>
    <mergeCell ref="U7:V7"/>
    <mergeCell ref="U8:V8"/>
    <mergeCell ref="J1:M1"/>
    <mergeCell ref="J2:M2"/>
    <mergeCell ref="J3:M3"/>
    <mergeCell ref="A2:C2"/>
    <mergeCell ref="A4:C4"/>
    <mergeCell ref="D1:F1"/>
    <mergeCell ref="D2:F2"/>
    <mergeCell ref="D6:F6"/>
    <mergeCell ref="A1:C1"/>
    <mergeCell ref="J4:M4"/>
    <mergeCell ref="G1:I1"/>
    <mergeCell ref="G2:I2"/>
    <mergeCell ref="G3:I3"/>
    <mergeCell ref="A3:C3"/>
    <mergeCell ref="D3:F3"/>
    <mergeCell ref="D5:F5"/>
    <mergeCell ref="D7:F7"/>
    <mergeCell ref="M19:O20"/>
    <mergeCell ref="J19:L20"/>
    <mergeCell ref="J21:L21"/>
    <mergeCell ref="J23:L24"/>
    <mergeCell ref="J25:L25"/>
    <mergeCell ref="D4:F4"/>
    <mergeCell ref="A19:C20"/>
    <mergeCell ref="A21:C21"/>
    <mergeCell ref="A23:C24"/>
    <mergeCell ref="A25:C25"/>
    <mergeCell ref="D19:F20"/>
    <mergeCell ref="D21:F21"/>
    <mergeCell ref="D23:F24"/>
    <mergeCell ref="D25:F25"/>
    <mergeCell ref="G19:I20"/>
    <mergeCell ref="G21:I21"/>
    <mergeCell ref="G23:I24"/>
    <mergeCell ref="G25:I25"/>
    <mergeCell ref="G4:I4"/>
    <mergeCell ref="G9:I9"/>
    <mergeCell ref="G10:I10"/>
    <mergeCell ref="G11:I11"/>
    <mergeCell ref="D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Опросный лист</vt:lpstr>
      <vt:lpstr>Комплект монтажный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dcterms:created xsi:type="dcterms:W3CDTF">2017-03-09T06:57:19Z</dcterms:created>
  <dcterms:modified xsi:type="dcterms:W3CDTF">2017-05-23T07:55:24Z</dcterms:modified>
</cp:coreProperties>
</file>